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\backup\QRA_박상아\3. MDS\20230628 X-mos_XS1-L02A-QF124 device\★ 고객송부\"/>
    </mc:Choice>
  </mc:AlternateContent>
  <xr:revisionPtr revIDLastSave="0" documentId="13_ncr:1_{C78F6128-1E48-4B80-A633-AF8B073678AE}" xr6:coauthVersionLast="36" xr6:coauthVersionMax="36" xr10:uidLastSave="{00000000-0000-0000-0000-000000000000}"/>
  <bookViews>
    <workbookView xWindow="-120" yWindow="-120" windowWidth="29040" windowHeight="16440" tabRatio="681" xr2:uid="{00000000-000D-0000-FFFF-FFFF00000000}"/>
  </bookViews>
  <sheets>
    <sheet name="XS1-L02A" sheetId="8" r:id="rId1"/>
  </sheets>
  <definedNames>
    <definedName name="_xlnm._FilterDatabase" localSheetId="0" hidden="1">'XS1-L02A'!$B$7:$N$45</definedName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</workbook>
</file>

<file path=xl/calcChain.xml><?xml version="1.0" encoding="utf-8"?>
<calcChain xmlns="http://schemas.openxmlformats.org/spreadsheetml/2006/main">
  <c r="I25" i="8" l="1"/>
  <c r="F43" i="8" l="1"/>
  <c r="F36" i="8"/>
  <c r="F30" i="8"/>
  <c r="I33" i="8" s="1"/>
  <c r="I23" i="8"/>
  <c r="I22" i="8"/>
  <c r="I37" i="8" l="1"/>
  <c r="I41" i="8"/>
  <c r="I38" i="8"/>
  <c r="I42" i="8"/>
  <c r="I40" i="8"/>
  <c r="I39" i="8"/>
  <c r="I36" i="8"/>
  <c r="I35" i="8"/>
  <c r="I30" i="8"/>
  <c r="I32" i="8"/>
  <c r="J32" i="8" s="1"/>
  <c r="I17" i="8"/>
  <c r="J17" i="8" s="1"/>
  <c r="I19" i="8"/>
  <c r="J19" i="8" s="1"/>
  <c r="I18" i="8"/>
  <c r="J18" i="8" s="1"/>
  <c r="I14" i="8"/>
  <c r="J14" i="8" s="1"/>
  <c r="I13" i="8"/>
  <c r="J13" i="8" s="1"/>
  <c r="I12" i="8"/>
  <c r="I21" i="8"/>
  <c r="J21" i="8" s="1"/>
  <c r="I20" i="8"/>
  <c r="J20" i="8" s="1"/>
  <c r="I11" i="8"/>
  <c r="J11" i="8" s="1"/>
  <c r="I16" i="8" l="1"/>
  <c r="I15" i="8"/>
  <c r="I29" i="8" l="1"/>
  <c r="I28" i="8"/>
  <c r="I27" i="8"/>
  <c r="I26" i="8"/>
  <c r="I24" i="8"/>
  <c r="I34" i="8" l="1"/>
  <c r="I31" i="8"/>
  <c r="J33" i="8" l="1"/>
  <c r="I44" i="8"/>
  <c r="I43" i="8" l="1"/>
  <c r="F45" i="8" l="1"/>
  <c r="K32" i="8" s="1"/>
  <c r="L32" i="8" s="1"/>
  <c r="I10" i="8"/>
  <c r="K19" i="8" l="1"/>
  <c r="L19" i="8" s="1"/>
  <c r="K14" i="8"/>
  <c r="L14" i="8" s="1"/>
  <c r="K18" i="8"/>
  <c r="L18" i="8" s="1"/>
  <c r="K13" i="8"/>
  <c r="L13" i="8" s="1"/>
  <c r="K11" i="8"/>
  <c r="L11" i="8" s="1"/>
  <c r="K17" i="8"/>
  <c r="L17" i="8" s="1"/>
  <c r="K20" i="8"/>
  <c r="L20" i="8" s="1"/>
  <c r="K21" i="8"/>
  <c r="L21" i="8" s="1"/>
  <c r="K33" i="8"/>
  <c r="L33" i="8" s="1"/>
  <c r="K22" i="8"/>
  <c r="L22" i="8" s="1"/>
  <c r="K24" i="8"/>
  <c r="L24" i="8" s="1"/>
  <c r="K26" i="8"/>
  <c r="L26" i="8" s="1"/>
  <c r="K28" i="8"/>
  <c r="L28" i="8" s="1"/>
  <c r="J43" i="8"/>
  <c r="K12" i="8"/>
  <c r="L12" i="8" s="1"/>
  <c r="K16" i="8"/>
  <c r="L16" i="8" s="1"/>
  <c r="K10" i="8"/>
  <c r="L10" i="8" s="1"/>
  <c r="K15" i="8"/>
  <c r="L15" i="8" s="1"/>
  <c r="K23" i="8"/>
  <c r="L23" i="8" s="1"/>
  <c r="K25" i="8"/>
  <c r="L25" i="8" s="1"/>
  <c r="K27" i="8"/>
  <c r="L27" i="8" s="1"/>
  <c r="K29" i="8"/>
  <c r="L29" i="8" s="1"/>
  <c r="J31" i="8"/>
  <c r="J10" i="8"/>
  <c r="J12" i="8"/>
  <c r="J15" i="8"/>
  <c r="J16" i="8"/>
  <c r="J22" i="8"/>
  <c r="J23" i="8"/>
  <c r="J24" i="8"/>
  <c r="J25" i="8"/>
  <c r="J26" i="8"/>
  <c r="J27" i="8"/>
  <c r="J28" i="8"/>
  <c r="J29" i="8"/>
  <c r="J30" i="8"/>
  <c r="J34" i="8"/>
  <c r="J35" i="8"/>
  <c r="J44" i="8"/>
  <c r="E4" i="8"/>
  <c r="K37" i="8"/>
  <c r="L37" i="8" s="1"/>
  <c r="K39" i="8"/>
  <c r="L39" i="8" s="1"/>
  <c r="K41" i="8"/>
  <c r="L41" i="8" s="1"/>
  <c r="K36" i="8"/>
  <c r="L36" i="8" s="1"/>
  <c r="K38" i="8"/>
  <c r="L38" i="8" s="1"/>
  <c r="K40" i="8"/>
  <c r="L40" i="8" s="1"/>
  <c r="K42" i="8"/>
  <c r="L42" i="8" s="1"/>
  <c r="K43" i="8"/>
  <c r="L43" i="8" s="1"/>
  <c r="K44" i="8"/>
  <c r="L44" i="8" s="1"/>
  <c r="K30" i="8"/>
  <c r="L30" i="8" s="1"/>
  <c r="K31" i="8"/>
  <c r="L31" i="8" s="1"/>
  <c r="K34" i="8"/>
  <c r="L34" i="8" s="1"/>
  <c r="K35" i="8"/>
  <c r="L35" i="8" s="1"/>
  <c r="L45" i="8" l="1"/>
  <c r="K45" i="8"/>
</calcChain>
</file>

<file path=xl/sharedStrings.xml><?xml version="1.0" encoding="utf-8"?>
<sst xmlns="http://schemas.openxmlformats.org/spreadsheetml/2006/main" count="122" uniqueCount="103">
  <si>
    <t>7440-02-0</t>
    <phoneticPr fontId="4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</si>
  <si>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</si>
  <si>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</si>
  <si>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</si>
  <si>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</si>
  <si>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</si>
  <si>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</si>
  <si>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</si>
  <si>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5" type="noConversion"/>
  </si>
  <si>
    <t>Date</t>
    <phoneticPr fontId="6" type="noConversion"/>
  </si>
  <si>
    <t>Yes</t>
    <phoneticPr fontId="4" type="noConversion"/>
  </si>
  <si>
    <t>Trade secret</t>
    <phoneticPr fontId="4" type="noConversion"/>
  </si>
  <si>
    <t>Component Weight (gram)</t>
    <phoneticPr fontId="4" type="noConversion"/>
  </si>
  <si>
    <t>Materials Analysis (Element)</t>
    <phoneticPr fontId="4" type="noConversion"/>
  </si>
  <si>
    <t>Material Mass (Gram)</t>
    <phoneticPr fontId="5" type="noConversion"/>
  </si>
  <si>
    <t>Material Analysis (Weight %)</t>
    <phoneticPr fontId="4" type="noConversion"/>
  </si>
  <si>
    <t>Package Composition (Weight %)</t>
    <phoneticPr fontId="4" type="noConversion"/>
  </si>
  <si>
    <t>Package Composition (Weight ppm)</t>
    <phoneticPr fontId="4" type="noConversion"/>
  </si>
  <si>
    <t>Silicon(Si)</t>
    <phoneticPr fontId="4" type="noConversion"/>
  </si>
  <si>
    <t>7440-21-3</t>
    <phoneticPr fontId="4" type="noConversion"/>
  </si>
  <si>
    <t>7440-50-8</t>
    <phoneticPr fontId="4" type="noConversion"/>
  </si>
  <si>
    <t>Gold(Au)</t>
    <phoneticPr fontId="5" type="noConversion"/>
  </si>
  <si>
    <t>Mold compound</t>
    <phoneticPr fontId="4" type="noConversion"/>
  </si>
  <si>
    <t>Trade secret</t>
    <phoneticPr fontId="5" type="noConversion"/>
  </si>
  <si>
    <t>Substrate (Laminate)</t>
    <phoneticPr fontId="5" type="noConversion"/>
  </si>
  <si>
    <t>Substrate 
(Solder mask)</t>
    <phoneticPr fontId="5" type="noConversion"/>
  </si>
  <si>
    <t>Substrate (Plating)</t>
    <phoneticPr fontId="4" type="noConversion"/>
  </si>
  <si>
    <t>Ni+Au plating</t>
    <phoneticPr fontId="4" type="noConversion"/>
  </si>
  <si>
    <t>Nickel(Ni)</t>
    <phoneticPr fontId="4" type="noConversion"/>
  </si>
  <si>
    <t>7440-57-5</t>
    <phoneticPr fontId="4" type="noConversion"/>
  </si>
  <si>
    <t>Inorganic Filler</t>
    <phoneticPr fontId="4" type="noConversion"/>
  </si>
  <si>
    <t>65997-17-3</t>
    <phoneticPr fontId="4" type="noConversion"/>
  </si>
  <si>
    <t>7727-43-7</t>
  </si>
  <si>
    <t>7631-86-9</t>
  </si>
  <si>
    <t xml:space="preserve">Carbon black </t>
    <phoneticPr fontId="4" type="noConversion"/>
  </si>
  <si>
    <t>Wafer</t>
    <phoneticPr fontId="4" type="noConversion"/>
  </si>
  <si>
    <t>1333-86-4</t>
    <phoneticPr fontId="5" type="noConversion"/>
  </si>
  <si>
    <t>Taiyo ink</t>
    <phoneticPr fontId="4" type="noConversion"/>
  </si>
  <si>
    <t>Customer</t>
    <phoneticPr fontId="6" type="noConversion"/>
  </si>
  <si>
    <t>Bonding Wire</t>
    <phoneticPr fontId="5" type="noConversion"/>
  </si>
  <si>
    <t>7440-22-4</t>
    <phoneticPr fontId="4" type="noConversion"/>
  </si>
  <si>
    <t>PSR4000-AUS308</t>
    <phoneticPr fontId="5" type="noConversion"/>
  </si>
  <si>
    <t>Silver(Ag)</t>
    <phoneticPr fontId="4" type="noConversion"/>
  </si>
  <si>
    <t>Copper(Cu)</t>
    <phoneticPr fontId="4" type="noConversion"/>
  </si>
  <si>
    <t>Heat Resistant Resin</t>
    <phoneticPr fontId="4" type="noConversion"/>
  </si>
  <si>
    <t>Total amount [gram]</t>
    <phoneticPr fontId="5" type="noConversion"/>
  </si>
  <si>
    <t>Supplier</t>
    <phoneticPr fontId="4" type="noConversion"/>
  </si>
  <si>
    <t>Henkel</t>
    <phoneticPr fontId="4" type="noConversion"/>
  </si>
  <si>
    <t>Silver(Ag)</t>
    <phoneticPr fontId="4" type="noConversion"/>
  </si>
  <si>
    <t>Bismaleimide monomoer</t>
    <phoneticPr fontId="4" type="noConversion"/>
  </si>
  <si>
    <t>7440-22-4</t>
    <phoneticPr fontId="4" type="noConversion"/>
  </si>
  <si>
    <t>Trade secret</t>
    <phoneticPr fontId="4" type="noConversion"/>
  </si>
  <si>
    <t>EME G750C</t>
    <phoneticPr fontId="5" type="noConversion"/>
  </si>
  <si>
    <t>Epoxy resin A</t>
    <phoneticPr fontId="5" type="noConversion"/>
  </si>
  <si>
    <t>Epoxy resin B</t>
    <phoneticPr fontId="5" type="noConversion"/>
  </si>
  <si>
    <t>Phenol Novolac</t>
    <phoneticPr fontId="5" type="noConversion"/>
  </si>
  <si>
    <t>9003-35-4</t>
    <phoneticPr fontId="5" type="noConversion"/>
  </si>
  <si>
    <t>Metal Hydroxide</t>
    <phoneticPr fontId="5" type="noConversion"/>
  </si>
  <si>
    <t>Trade secret</t>
    <phoneticPr fontId="4" type="noConversion"/>
  </si>
  <si>
    <t>Silica Fused</t>
    <phoneticPr fontId="5" type="noConversion"/>
  </si>
  <si>
    <t>60676-86-0</t>
    <phoneticPr fontId="4" type="noConversion"/>
  </si>
  <si>
    <t>Sumitomo</t>
    <phoneticPr fontId="4" type="noConversion"/>
  </si>
  <si>
    <t>Acrylate monomer</t>
    <phoneticPr fontId="4" type="noConversion"/>
  </si>
  <si>
    <t>LGA 10x10 124Ball</t>
    <phoneticPr fontId="4" type="noConversion"/>
  </si>
  <si>
    <t>XS1-L02A</t>
    <phoneticPr fontId="4" type="noConversion"/>
  </si>
  <si>
    <t>XMOS</t>
    <phoneticPr fontId="6" type="noConversion"/>
  </si>
  <si>
    <t>XMOS</t>
    <phoneticPr fontId="4" type="noConversion"/>
  </si>
  <si>
    <t>1st Die</t>
    <phoneticPr fontId="4" type="noConversion"/>
  </si>
  <si>
    <t>2nd Die</t>
    <phoneticPr fontId="4" type="noConversion"/>
  </si>
  <si>
    <t>2100A</t>
    <phoneticPr fontId="5" type="noConversion"/>
  </si>
  <si>
    <t>1st Die attach</t>
    <phoneticPr fontId="5" type="noConversion"/>
  </si>
  <si>
    <t>2nd Die attach</t>
    <phoneticPr fontId="5" type="noConversion"/>
  </si>
  <si>
    <t>Epoxy resin</t>
    <phoneticPr fontId="4" type="noConversion"/>
  </si>
  <si>
    <t>Acrylic resin</t>
    <phoneticPr fontId="4" type="noConversion"/>
  </si>
  <si>
    <t>0.8mil Cu/Pd wire</t>
    <phoneticPr fontId="5" type="noConversion"/>
  </si>
  <si>
    <t>NMC</t>
    <phoneticPr fontId="4" type="noConversion"/>
  </si>
  <si>
    <t>Copper(Cu)</t>
    <phoneticPr fontId="4" type="noConversion"/>
  </si>
  <si>
    <t>Palladium(Pd)</t>
    <phoneticPr fontId="5" type="noConversion"/>
  </si>
  <si>
    <t>7440-50-8</t>
    <phoneticPr fontId="5" type="noConversion"/>
  </si>
  <si>
    <t>Korea Circuit</t>
    <phoneticPr fontId="4" type="noConversion"/>
  </si>
  <si>
    <t>Doosan</t>
    <phoneticPr fontId="4" type="noConversion"/>
  </si>
  <si>
    <t>DS7409HGB</t>
    <phoneticPr fontId="4" type="noConversion"/>
  </si>
  <si>
    <t>Glass cloth</t>
    <phoneticPr fontId="4" type="noConversion"/>
  </si>
  <si>
    <t>Epoxy</t>
    <phoneticPr fontId="4" type="noConversion"/>
  </si>
  <si>
    <t>Flame Resistant Epoxy Resin</t>
    <phoneticPr fontId="4" type="noConversion"/>
  </si>
  <si>
    <t>7328-97-4</t>
    <phoneticPr fontId="4" type="noConversion"/>
  </si>
  <si>
    <t>223769-10-6</t>
    <phoneticPr fontId="4" type="noConversion"/>
  </si>
  <si>
    <t>12654-97-6</t>
    <phoneticPr fontId="4" type="noConversion"/>
  </si>
  <si>
    <t>7631-86-9</t>
    <phoneticPr fontId="4" type="noConversion"/>
  </si>
  <si>
    <t>ICP Data</t>
  </si>
  <si>
    <t>MSDS</t>
  </si>
  <si>
    <t>Talc containing no asbestiform fibers</t>
  </si>
  <si>
    <t xml:space="preserve">14807-96-6 </t>
  </si>
  <si>
    <t>Morpholine derivative</t>
  </si>
  <si>
    <t>Trade secret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</si>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</sst>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</cellStyleXfs>
  <cellXfs count="168">
    <xf numFmtId="0" fontId="0" fillId="0" borderId="0" xfId="0"/>
    <xf numFmtId="0" fontId="7" fillId="0" borderId="0" xfId="2" applyFont="1">
      <alignment vertical="center"/>
    </xf>
    <xf numFmtId="0" fontId="8" fillId="2" borderId="0" xfId="2" applyFont="1" applyFill="1" applyAlignment="1">
      <alignment horizontal="left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/>
    </xf>
    <xf numFmtId="177" fontId="9" fillId="2" borderId="0" xfId="2" applyNumberFormat="1" applyFont="1" applyFill="1">
      <alignment vertical="center"/>
    </xf>
    <xf numFmtId="0" fontId="10" fillId="0" borderId="0" xfId="2" applyFo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177" fontId="11" fillId="3" borderId="2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77" fontId="11" fillId="3" borderId="3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76" fontId="9" fillId="0" borderId="0" xfId="2" applyNumberFormat="1" applyFont="1">
      <alignment vertical="center"/>
    </xf>
    <xf numFmtId="0" fontId="9" fillId="0" borderId="0" xfId="2" applyFont="1">
      <alignment vertical="center"/>
    </xf>
    <xf numFmtId="177" fontId="9" fillId="0" borderId="0" xfId="2" applyNumberFormat="1" applyFont="1" applyAlignment="1">
      <alignment horizontal="left" vertical="center"/>
    </xf>
    <xf numFmtId="0" fontId="9" fillId="2" borderId="4" xfId="2" applyFont="1" applyFill="1" applyBorder="1" applyAlignment="1">
      <alignment horizontal="center"/>
    </xf>
    <xf numFmtId="0" fontId="9" fillId="0" borderId="24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180" fontId="9" fillId="0" borderId="10" xfId="2" applyNumberFormat="1" applyFont="1" applyBorder="1" applyAlignment="1">
      <alignment horizontal="center" vertical="center"/>
    </xf>
    <xf numFmtId="10" fontId="9" fillId="0" borderId="10" xfId="2" applyNumberFormat="1" applyFont="1" applyBorder="1" applyAlignment="1">
      <alignment horizontal="center" vertical="center" wrapText="1"/>
    </xf>
    <xf numFmtId="10" fontId="9" fillId="0" borderId="10" xfId="2" applyNumberFormat="1" applyFont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0" fontId="9" fillId="0" borderId="2" xfId="2" applyNumberFormat="1" applyFont="1" applyBorder="1" applyAlignment="1">
      <alignment horizontal="center" vertical="center" wrapText="1"/>
    </xf>
    <xf numFmtId="10" fontId="9" fillId="0" borderId="2" xfId="2" applyNumberFormat="1" applyFont="1" applyBorder="1" applyAlignment="1">
      <alignment horizontal="center" vertical="center"/>
    </xf>
    <xf numFmtId="1" fontId="14" fillId="0" borderId="5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10" fontId="9" fillId="0" borderId="3" xfId="2" applyNumberFormat="1" applyFont="1" applyBorder="1" applyAlignment="1">
      <alignment horizontal="center" vertical="center" wrapText="1"/>
    </xf>
    <xf numFmtId="10" fontId="9" fillId="0" borderId="3" xfId="2" applyNumberFormat="1" applyFont="1" applyBorder="1" applyAlignment="1">
      <alignment horizontal="center" vertical="center"/>
    </xf>
    <xf numFmtId="1" fontId="14" fillId="0" borderId="7" xfId="2" applyNumberFormat="1" applyFont="1" applyBorder="1" applyAlignment="1">
      <alignment horizontal="center" vertical="center"/>
    </xf>
    <xf numFmtId="176" fontId="7" fillId="0" borderId="0" xfId="2" applyNumberFormat="1" applyFont="1">
      <alignment vertical="center"/>
    </xf>
    <xf numFmtId="180" fontId="14" fillId="2" borderId="13" xfId="2" applyNumberFormat="1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177" fontId="16" fillId="2" borderId="0" xfId="2" applyNumberFormat="1" applyFont="1" applyFill="1" applyAlignment="1">
      <alignment horizontal="center"/>
    </xf>
    <xf numFmtId="10" fontId="14" fillId="2" borderId="12" xfId="2" applyNumberFormat="1" applyFont="1" applyFill="1" applyBorder="1" applyAlignment="1">
      <alignment horizontal="center"/>
    </xf>
    <xf numFmtId="178" fontId="7" fillId="0" borderId="0" xfId="2" applyNumberFormat="1" applyFont="1">
      <alignment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180" fontId="9" fillId="0" borderId="31" xfId="2" applyNumberFormat="1" applyFont="1" applyBorder="1" applyAlignment="1">
      <alignment horizontal="center" vertical="center"/>
    </xf>
    <xf numFmtId="10" fontId="9" fillId="0" borderId="31" xfId="2" applyNumberFormat="1" applyFont="1" applyBorder="1" applyAlignment="1">
      <alignment horizontal="center" vertical="center" wrapText="1"/>
    </xf>
    <xf numFmtId="10" fontId="9" fillId="0" borderId="31" xfId="2" applyNumberFormat="1" applyFont="1" applyBorder="1" applyAlignment="1">
      <alignment horizontal="center" vertical="center"/>
    </xf>
    <xf numFmtId="1" fontId="14" fillId="0" borderId="13" xfId="2" applyNumberFormat="1" applyFont="1" applyBorder="1" applyAlignment="1">
      <alignment horizontal="center" vertical="center"/>
    </xf>
    <xf numFmtId="181" fontId="9" fillId="0" borderId="10" xfId="2" applyNumberFormat="1" applyFont="1" applyBorder="1" applyAlignment="1">
      <alignment horizontal="center" vertical="center" wrapText="1"/>
    </xf>
    <xf numFmtId="181" fontId="9" fillId="0" borderId="31" xfId="2" applyNumberFormat="1" applyFont="1" applyBorder="1" applyAlignment="1">
      <alignment horizontal="center" vertical="center" wrapText="1"/>
    </xf>
    <xf numFmtId="181" fontId="9" fillId="0" borderId="2" xfId="3" applyNumberFormat="1" applyFont="1" applyBorder="1" applyAlignment="1" applyProtection="1">
      <alignment horizontal="center" vertical="center"/>
      <protection locked="0"/>
    </xf>
    <xf numFmtId="181" fontId="9" fillId="0" borderId="3" xfId="3" applyNumberFormat="1" applyFont="1" applyBorder="1" applyAlignment="1" applyProtection="1">
      <alignment horizontal="center" vertical="center"/>
      <protection locked="0"/>
    </xf>
    <xf numFmtId="182" fontId="14" fillId="2" borderId="13" xfId="2" applyNumberFormat="1" applyFont="1" applyFill="1" applyBorder="1" applyAlignment="1">
      <alignment horizontal="center"/>
    </xf>
    <xf numFmtId="176" fontId="7" fillId="0" borderId="35" xfId="2" applyNumberFormat="1" applyFont="1" applyBorder="1">
      <alignment vertical="center"/>
    </xf>
    <xf numFmtId="0" fontId="7" fillId="0" borderId="32" xfId="2" applyFont="1" applyBorder="1">
      <alignment vertical="center"/>
    </xf>
    <xf numFmtId="10" fontId="7" fillId="0" borderId="32" xfId="2" applyNumberFormat="1" applyFont="1" applyBorder="1">
      <alignment vertical="center"/>
    </xf>
    <xf numFmtId="0" fontId="7" fillId="4" borderId="0" xfId="2" applyFont="1" applyFill="1">
      <alignment vertical="center"/>
    </xf>
    <xf numFmtId="179" fontId="7" fillId="0" borderId="0" xfId="2" applyNumberFormat="1" applyFont="1">
      <alignment vertical="center"/>
    </xf>
    <xf numFmtId="0" fontId="7" fillId="0" borderId="0" xfId="2" applyFont="1" applyFill="1">
      <alignment vertical="center"/>
    </xf>
    <xf numFmtId="0" fontId="9" fillId="0" borderId="2" xfId="2" applyFont="1" applyFill="1" applyBorder="1" applyAlignment="1">
      <alignment horizontal="center" vertical="center" wrapText="1"/>
    </xf>
    <xf numFmtId="181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/>
    </xf>
    <xf numFmtId="1" fontId="14" fillId="0" borderId="5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81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181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/>
    </xf>
    <xf numFmtId="1" fontId="14" fillId="0" borderId="7" xfId="2" applyNumberFormat="1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181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181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9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81" fontId="9" fillId="0" borderId="1" xfId="3" applyNumberFormat="1" applyFont="1" applyFill="1" applyBorder="1" applyAlignment="1" applyProtection="1">
      <alignment horizontal="center" vertical="center"/>
      <protection locked="0"/>
    </xf>
    <xf numFmtId="0" fontId="9" fillId="0" borderId="3" xfId="3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/>
    </xf>
    <xf numFmtId="181" fontId="9" fillId="0" borderId="3" xfId="3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81" fontId="9" fillId="0" borderId="8" xfId="3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10" fontId="7" fillId="0" borderId="33" xfId="2" applyNumberFormat="1" applyFont="1" applyFill="1" applyBorder="1" applyAlignment="1">
      <alignment horizontal="center" vertical="center"/>
    </xf>
    <xf numFmtId="10" fontId="7" fillId="0" borderId="34" xfId="2" applyNumberFormat="1" applyFont="1" applyFill="1" applyBorder="1" applyAlignment="1">
      <alignment horizontal="center" vertical="center"/>
    </xf>
    <xf numFmtId="10" fontId="7" fillId="0" borderId="35" xfId="2" applyNumberFormat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4" fontId="9" fillId="2" borderId="16" xfId="2" applyNumberFormat="1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177" fontId="9" fillId="0" borderId="3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80" fontId="9" fillId="0" borderId="2" xfId="2" applyNumberFormat="1" applyFont="1" applyFill="1" applyBorder="1" applyAlignment="1">
      <alignment horizontal="center" vertical="center"/>
    </xf>
    <xf numFmtId="180" fontId="9" fillId="0" borderId="8" xfId="2" applyNumberFormat="1" applyFont="1" applyFill="1" applyBorder="1" applyAlignment="1">
      <alignment horizontal="center" vertical="center"/>
    </xf>
    <xf numFmtId="180" fontId="9" fillId="0" borderId="1" xfId="2" applyNumberFormat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77" fontId="11" fillId="3" borderId="2" xfId="2" applyNumberFormat="1" applyFont="1" applyFill="1" applyBorder="1" applyAlignment="1">
      <alignment horizontal="center" vertical="center" wrapText="1"/>
    </xf>
    <xf numFmtId="177" fontId="13" fillId="3" borderId="1" xfId="2" applyNumberFormat="1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180" fontId="9" fillId="0" borderId="3" xfId="2" applyNumberFormat="1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9" fillId="0" borderId="14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178" fontId="9" fillId="0" borderId="2" xfId="2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80" fontId="9" fillId="0" borderId="2" xfId="2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180" fontId="9" fillId="0" borderId="2" xfId="2" applyNumberFormat="1" applyFont="1" applyFill="1" applyBorder="1" applyAlignment="1">
      <alignment horizontal="center" vertical="center" wrapText="1"/>
    </xf>
    <xf numFmtId="180" fontId="7" fillId="0" borderId="3" xfId="2" applyNumberFormat="1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80" fontId="9" fillId="0" borderId="10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 wrapText="1"/>
    </xf>
  </cellXfs>
  <cellStyles count="4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_MDIN240_compositiontable_090226" xfId="2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28575</xdr:rowOff>
        </xdr:from>
        <xdr:to>
          <xdr:col>13</xdr:col>
          <xdr:colOff>657225</xdr:colOff>
          <xdr:row>22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19050</xdr:rowOff>
        </xdr:from>
        <xdr:to>
          <xdr:col>13</xdr:col>
          <xdr:colOff>942975</xdr:colOff>
          <xdr:row>42</xdr:row>
          <xdr:rowOff>133350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933450</xdr:colOff>
          <xdr:row>43</xdr:row>
          <xdr:rowOff>171450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47625</xdr:rowOff>
        </xdr:from>
        <xdr:to>
          <xdr:col>13</xdr:col>
          <xdr:colOff>876300</xdr:colOff>
          <xdr:row>17</xdr:row>
          <xdr:rowOff>47625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85725</xdr:rowOff>
        </xdr:from>
        <xdr:to>
          <xdr:col>13</xdr:col>
          <xdr:colOff>857250</xdr:colOff>
          <xdr:row>27</xdr:row>
          <xdr:rowOff>76200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144556</xdr:colOff>
          <xdr:row>30</xdr:row>
          <xdr:rowOff>135592</xdr:rowOff>
        </xdr:from>
        <xdr:to>
          <xdr:col>12</xdr:col>
          <xdr:colOff>921684</xdr:colOff>
          <xdr:row>33</xdr:row>
          <xdr:rowOff>116542</xdr:rowOff>
        </xdr:to>
        <xdr:sp macro="" textlink="">
          <xdr:nvSpPr>
            <xdr:cNvPr id="1129" name="Object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85603CD2-5856-4A5F-B7DB-0BEAF1A42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30</xdr:row>
          <xdr:rowOff>135591</xdr:rowOff>
        </xdr:from>
        <xdr:to>
          <xdr:col>13</xdr:col>
          <xdr:colOff>866775</xdr:colOff>
          <xdr:row>33</xdr:row>
          <xdr:rowOff>126066</xdr:rowOff>
        </xdr:to>
        <xdr:sp macro="" textlink="">
          <xdr:nvSpPr>
            <xdr:cNvPr id="1130" name="Object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96FB417-2F04-4EAC-9F15-5F76384E4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131669</xdr:colOff>
          <xdr:row>36</xdr:row>
          <xdr:rowOff>107016</xdr:rowOff>
        </xdr:from>
        <xdr:to>
          <xdr:col>12</xdr:col>
          <xdr:colOff>908797</xdr:colOff>
          <xdr:row>39</xdr:row>
          <xdr:rowOff>118222</xdr:rowOff>
        </xdr:to>
        <xdr:sp macro="" textlink="">
          <xdr:nvSpPr>
            <xdr:cNvPr id="1131" name="Object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E05A4D72-B6A8-4E04-A760-EA906B389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109257</xdr:colOff>
          <xdr:row>36</xdr:row>
          <xdr:rowOff>86285</xdr:rowOff>
        </xdr:from>
        <xdr:to>
          <xdr:col>13</xdr:col>
          <xdr:colOff>852207</xdr:colOff>
          <xdr:row>39</xdr:row>
          <xdr:rowOff>97491</xdr:rowOff>
        </xdr:to>
        <xdr:sp macro="" textlink="">
          <xdr:nvSpPr>
            <xdr:cNvPr id="1132" name="Object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D3507C2-5459-447F-9A0E-DDCE0BD8B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369794</xdr:colOff>
          <xdr:row>43</xdr:row>
          <xdr:rowOff>2</xdr:rowOff>
        </xdr:from>
        <xdr:to>
          <xdr:col>12</xdr:col>
          <xdr:colOff>616323</xdr:colOff>
          <xdr:row>44</xdr:row>
          <xdr:rowOff>3585</xdr:rowOff>
        </xdr:to>
        <xdr:sp macro="" textlink="">
          <xdr:nvSpPr>
            <xdr:cNvPr id="1133" name="Object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306E3720-5798-4015-A1E9-FEFA42F03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179294</xdr:colOff>
          <xdr:row>24</xdr:row>
          <xdr:rowOff>67236</xdr:rowOff>
        </xdr:from>
        <xdr:to>
          <xdr:col>12</xdr:col>
          <xdr:colOff>862853</xdr:colOff>
          <xdr:row>27</xdr:row>
          <xdr:rowOff>71783</xdr:rowOff>
        </xdr:to>
        <xdr:sp macro="" textlink="">
          <xdr:nvSpPr>
            <xdr:cNvPr id="1134" name="Object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5BBDCDD-905A-4E89-9349-66A157F8D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347383</xdr:colOff>
          <xdr:row>21</xdr:row>
          <xdr:rowOff>44824</xdr:rowOff>
        </xdr:from>
        <xdr:to>
          <xdr:col>12</xdr:col>
          <xdr:colOff>683559</xdr:colOff>
          <xdr:row>22</xdr:row>
          <xdr:rowOff>159616</xdr:rowOff>
        </xdr:to>
        <xdr:sp macro="" textlink="">
          <xdr:nvSpPr>
            <xdr:cNvPr id="1135" name="Object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7450D238-CAF9-4598-881C-FFA13E55B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392206</xdr:colOff>
          <xdr:row>41</xdr:row>
          <xdr:rowOff>156885</xdr:rowOff>
        </xdr:from>
        <xdr:to>
          <xdr:col>12</xdr:col>
          <xdr:colOff>605224</xdr:colOff>
          <xdr:row>42</xdr:row>
          <xdr:rowOff>156885</xdr:rowOff>
        </xdr:to>
        <xdr:sp macro="" textlink="">
          <xdr:nvSpPr>
            <xdr:cNvPr id="1136" name="Object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BBFAB97D-2247-48E7-9076-23B1CDAE5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156882</xdr:colOff>
          <xdr:row>14</xdr:row>
          <xdr:rowOff>44825</xdr:rowOff>
        </xdr:from>
        <xdr:to>
          <xdr:col>12</xdr:col>
          <xdr:colOff>885265</xdr:colOff>
          <xdr:row>17</xdr:row>
          <xdr:rowOff>40684</xdr:rowOff>
        </xdr:to>
        <xdr:sp macro="" textlink="">
          <xdr:nvSpPr>
            <xdr:cNvPr id="1137" name="Object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EB5F2DC2-9572-47D1-A7CF-582E14F0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Q47"/>
  <sheetViews>
    <sheetView showGridLines="0" tabSelected="1" zoomScale="85" zoomScaleNormal="85" workbookViewId="0">
      <selection activeCell="G19" sqref="G19"/>
    </sheetView>
  </sheetViews>
  <sheetFormatPr defaultColWidth="8.88671875" defaultRowHeight="15" x14ac:dyDescent="0.15"/>
  <cols>
    <col min="1" max="1" width="1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3.44140625" style="1" bestFit="1" customWidth="1"/>
    <col min="6" max="6" width="9.33203125" style="1" customWidth="1"/>
    <col min="7" max="7" width="33.44140625" style="1" customWidth="1"/>
    <col min="8" max="8" width="33.44140625" style="1" bestFit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2.33203125" style="1" customWidth="1"/>
    <col min="14" max="14" width="11.21875" style="1" customWidth="1"/>
    <col min="15" max="16384" width="8.88671875" style="1"/>
  </cols>
  <sheetData>
    <row r="1" spans="1:511" ht="53.45" customHeight="1" x14ac:dyDescent="0.15"/>
    <row r="2" spans="1:511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1:511" x14ac:dyDescent="0.15">
      <c r="B3" s="109" t="s">
        <v>8</v>
      </c>
      <c r="C3" s="110"/>
      <c r="D3" s="111"/>
      <c r="E3" s="112" t="s">
        <v>63</v>
      </c>
      <c r="F3" s="112"/>
      <c r="G3" s="7" t="s">
        <v>1</v>
      </c>
      <c r="H3" s="8" t="s">
        <v>64</v>
      </c>
      <c r="I3" s="9" t="s">
        <v>9</v>
      </c>
      <c r="J3" s="113">
        <v>45106</v>
      </c>
      <c r="K3" s="114"/>
    </row>
    <row r="4" spans="1:511" ht="15.75" thickBot="1" x14ac:dyDescent="0.2">
      <c r="B4" s="115" t="s">
        <v>45</v>
      </c>
      <c r="C4" s="116"/>
      <c r="D4" s="117"/>
      <c r="E4" s="118">
        <f>F45</f>
        <v>0.2351</v>
      </c>
      <c r="F4" s="119"/>
      <c r="G4" s="10" t="s">
        <v>2</v>
      </c>
      <c r="H4" s="11" t="s">
        <v>10</v>
      </c>
      <c r="I4" s="12" t="s">
        <v>38</v>
      </c>
      <c r="J4" s="120" t="s">
        <v>65</v>
      </c>
      <c r="K4" s="121"/>
    </row>
    <row r="5" spans="1:511" x14ac:dyDescent="0.15">
      <c r="B5" s="13"/>
      <c r="C5" s="13"/>
      <c r="D5" s="14"/>
      <c r="E5" s="15"/>
      <c r="F5" s="13"/>
      <c r="G5" s="14"/>
      <c r="H5" s="15"/>
      <c r="I5" s="16"/>
      <c r="J5" s="13"/>
      <c r="K5" s="14"/>
      <c r="L5" s="15"/>
    </row>
    <row r="6" spans="1:511" ht="15.75" thickBot="1" x14ac:dyDescent="0.25">
      <c r="B6" s="4"/>
      <c r="C6" s="4"/>
      <c r="D6" s="3"/>
      <c r="E6" s="4"/>
      <c r="F6" s="3"/>
      <c r="G6" s="17"/>
      <c r="H6" s="4"/>
      <c r="I6" s="5"/>
      <c r="J6" s="3"/>
      <c r="K6" s="4"/>
      <c r="L6" s="6"/>
    </row>
    <row r="7" spans="1:511" ht="13.7" customHeight="1" x14ac:dyDescent="0.15">
      <c r="B7" s="133" t="s">
        <v>3</v>
      </c>
      <c r="C7" s="139" t="s">
        <v>46</v>
      </c>
      <c r="D7" s="122" t="s">
        <v>4</v>
      </c>
      <c r="E7" s="122" t="s">
        <v>5</v>
      </c>
      <c r="F7" s="122" t="s">
        <v>12</v>
      </c>
      <c r="G7" s="122" t="s">
        <v>13</v>
      </c>
      <c r="H7" s="122" t="s">
        <v>6</v>
      </c>
      <c r="I7" s="137" t="s">
        <v>14</v>
      </c>
      <c r="J7" s="122" t="s">
        <v>15</v>
      </c>
      <c r="K7" s="122" t="s">
        <v>16</v>
      </c>
      <c r="L7" s="98" t="s">
        <v>17</v>
      </c>
      <c r="M7" s="98" t="s">
        <v>89</v>
      </c>
      <c r="N7" s="98" t="s">
        <v>90</v>
      </c>
    </row>
    <row r="8" spans="1:511" x14ac:dyDescent="0.15">
      <c r="B8" s="134"/>
      <c r="C8" s="140"/>
      <c r="D8" s="135"/>
      <c r="E8" s="135"/>
      <c r="F8" s="123"/>
      <c r="G8" s="136"/>
      <c r="H8" s="135"/>
      <c r="I8" s="138"/>
      <c r="J8" s="123"/>
      <c r="K8" s="123"/>
      <c r="L8" s="99"/>
      <c r="M8" s="99"/>
      <c r="N8" s="99"/>
    </row>
    <row r="9" spans="1:511" ht="15.75" thickBot="1" x14ac:dyDescent="0.2">
      <c r="B9" s="134"/>
      <c r="C9" s="141"/>
      <c r="D9" s="135"/>
      <c r="E9" s="135"/>
      <c r="F9" s="123"/>
      <c r="G9" s="136"/>
      <c r="H9" s="135"/>
      <c r="I9" s="138"/>
      <c r="J9" s="123"/>
      <c r="K9" s="123"/>
      <c r="L9" s="99"/>
      <c r="M9" s="100"/>
      <c r="N9" s="100"/>
    </row>
    <row r="10" spans="1:511" ht="15" customHeight="1" thickBot="1" x14ac:dyDescent="0.2">
      <c r="B10" s="18">
        <v>1</v>
      </c>
      <c r="C10" s="19" t="s">
        <v>66</v>
      </c>
      <c r="D10" s="20" t="s">
        <v>67</v>
      </c>
      <c r="E10" s="20" t="s">
        <v>35</v>
      </c>
      <c r="F10" s="21">
        <v>3.2000000000000002E-3</v>
      </c>
      <c r="G10" s="20" t="s">
        <v>18</v>
      </c>
      <c r="H10" s="20" t="s">
        <v>19</v>
      </c>
      <c r="I10" s="46">
        <f>F10</f>
        <v>3.2000000000000002E-3</v>
      </c>
      <c r="J10" s="22">
        <f>I10/F$10</f>
        <v>1</v>
      </c>
      <c r="K10" s="23">
        <f t="shared" ref="K10:K44" si="0">I10/$F$45</f>
        <v>1.3611229264142918E-2</v>
      </c>
      <c r="L10" s="24">
        <f t="shared" ref="L10:L44" si="1">K10*1000000</f>
        <v>13611.229264142918</v>
      </c>
      <c r="M10" s="104" t="s">
        <v>101</v>
      </c>
      <c r="N10" s="104" t="s">
        <v>102</v>
      </c>
    </row>
    <row r="11" spans="1:511" ht="15.75" thickBot="1" x14ac:dyDescent="0.2">
      <c r="B11" s="39">
        <v>2</v>
      </c>
      <c r="C11" s="40" t="s">
        <v>66</v>
      </c>
      <c r="D11" s="41" t="s">
        <v>68</v>
      </c>
      <c r="E11" s="41" t="s">
        <v>35</v>
      </c>
      <c r="F11" s="42">
        <v>3.2000000000000002E-3</v>
      </c>
      <c r="G11" s="41" t="s">
        <v>18</v>
      </c>
      <c r="H11" s="41" t="s">
        <v>19</v>
      </c>
      <c r="I11" s="47">
        <f>F11</f>
        <v>3.2000000000000002E-3</v>
      </c>
      <c r="J11" s="43">
        <f>I11/F$10</f>
        <v>1</v>
      </c>
      <c r="K11" s="44">
        <f t="shared" si="0"/>
        <v>1.3611229264142918E-2</v>
      </c>
      <c r="L11" s="45">
        <f>K11*1000000</f>
        <v>13611.229264142918</v>
      </c>
      <c r="M11" s="105"/>
      <c r="N11" s="105"/>
    </row>
    <row r="12" spans="1:511" s="54" customFormat="1" ht="13.7" customHeight="1" x14ac:dyDescent="0.15">
      <c r="A12" s="56"/>
      <c r="B12" s="124">
        <v>2</v>
      </c>
      <c r="C12" s="142" t="s">
        <v>47</v>
      </c>
      <c r="D12" s="127" t="s">
        <v>70</v>
      </c>
      <c r="E12" s="127" t="s">
        <v>69</v>
      </c>
      <c r="F12" s="130">
        <v>1.4E-3</v>
      </c>
      <c r="G12" s="57" t="s">
        <v>48</v>
      </c>
      <c r="H12" s="57" t="s">
        <v>50</v>
      </c>
      <c r="I12" s="58">
        <f>F$12*0.76</f>
        <v>1.0640000000000001E-3</v>
      </c>
      <c r="J12" s="59">
        <f t="shared" ref="J12:J21" si="2">I12/F$12</f>
        <v>0.76</v>
      </c>
      <c r="K12" s="60">
        <f t="shared" si="0"/>
        <v>4.5257337303275203E-3</v>
      </c>
      <c r="L12" s="61">
        <f t="shared" si="1"/>
        <v>4525.7337303275208</v>
      </c>
      <c r="M12" s="101"/>
      <c r="N12" s="10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</row>
    <row r="13" spans="1:511" s="54" customFormat="1" ht="13.7" customHeight="1" x14ac:dyDescent="0.15">
      <c r="A13" s="56"/>
      <c r="B13" s="125"/>
      <c r="C13" s="143"/>
      <c r="D13" s="128"/>
      <c r="E13" s="128"/>
      <c r="F13" s="131"/>
      <c r="G13" s="62" t="s">
        <v>49</v>
      </c>
      <c r="H13" s="63" t="s">
        <v>11</v>
      </c>
      <c r="I13" s="64">
        <f>F$12*0.15</f>
        <v>2.0999999999999998E-4</v>
      </c>
      <c r="J13" s="65">
        <f t="shared" si="2"/>
        <v>0.15</v>
      </c>
      <c r="K13" s="66">
        <f t="shared" si="0"/>
        <v>8.9323692045937891E-4</v>
      </c>
      <c r="L13" s="67">
        <f>K13*1000000</f>
        <v>893.23692045937889</v>
      </c>
      <c r="M13" s="103"/>
      <c r="N13" s="10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</row>
    <row r="14" spans="1:511" s="54" customFormat="1" ht="13.7" customHeight="1" x14ac:dyDescent="0.15">
      <c r="A14" s="56"/>
      <c r="B14" s="125"/>
      <c r="C14" s="143"/>
      <c r="D14" s="128"/>
      <c r="E14" s="128"/>
      <c r="F14" s="131"/>
      <c r="G14" s="62" t="s">
        <v>62</v>
      </c>
      <c r="H14" s="63" t="s">
        <v>11</v>
      </c>
      <c r="I14" s="64">
        <f>F$12*0.03</f>
        <v>4.1999999999999998E-5</v>
      </c>
      <c r="J14" s="65">
        <f t="shared" si="2"/>
        <v>0.03</v>
      </c>
      <c r="K14" s="66">
        <f t="shared" si="0"/>
        <v>1.7864738409187578E-4</v>
      </c>
      <c r="L14" s="67">
        <f>K14*1000000</f>
        <v>178.64738409187578</v>
      </c>
      <c r="M14" s="103"/>
      <c r="N14" s="10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</row>
    <row r="15" spans="1:511" s="54" customFormat="1" x14ac:dyDescent="0.15">
      <c r="A15" s="56"/>
      <c r="B15" s="126"/>
      <c r="C15" s="143"/>
      <c r="D15" s="129"/>
      <c r="E15" s="129"/>
      <c r="F15" s="132"/>
      <c r="G15" s="63" t="s">
        <v>72</v>
      </c>
      <c r="H15" s="63" t="s">
        <v>11</v>
      </c>
      <c r="I15" s="64">
        <f>F$12*0.03</f>
        <v>4.1999999999999998E-5</v>
      </c>
      <c r="J15" s="65">
        <f t="shared" si="2"/>
        <v>0.03</v>
      </c>
      <c r="K15" s="66">
        <f t="shared" si="0"/>
        <v>1.7864738409187578E-4</v>
      </c>
      <c r="L15" s="67">
        <f t="shared" si="1"/>
        <v>178.64738409187578</v>
      </c>
      <c r="M15" s="103"/>
      <c r="N15" s="10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</row>
    <row r="16" spans="1:511" s="54" customFormat="1" ht="15" customHeight="1" thickBot="1" x14ac:dyDescent="0.2">
      <c r="A16" s="56"/>
      <c r="B16" s="126"/>
      <c r="C16" s="143"/>
      <c r="D16" s="129"/>
      <c r="E16" s="129"/>
      <c r="F16" s="132"/>
      <c r="G16" s="63" t="s">
        <v>73</v>
      </c>
      <c r="H16" s="63" t="s">
        <v>51</v>
      </c>
      <c r="I16" s="64">
        <f>F$12*0.03</f>
        <v>4.1999999999999998E-5</v>
      </c>
      <c r="J16" s="65">
        <f t="shared" si="2"/>
        <v>0.03</v>
      </c>
      <c r="K16" s="66">
        <f t="shared" si="0"/>
        <v>1.7864738409187578E-4</v>
      </c>
      <c r="L16" s="67">
        <f t="shared" si="1"/>
        <v>178.64738409187578</v>
      </c>
      <c r="M16" s="103"/>
      <c r="N16" s="10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</row>
    <row r="17" spans="1:511" s="54" customFormat="1" ht="13.7" customHeight="1" x14ac:dyDescent="0.15">
      <c r="A17" s="56"/>
      <c r="B17" s="124">
        <v>2</v>
      </c>
      <c r="C17" s="142" t="s">
        <v>47</v>
      </c>
      <c r="D17" s="127" t="s">
        <v>71</v>
      </c>
      <c r="E17" s="127" t="s">
        <v>69</v>
      </c>
      <c r="F17" s="130">
        <v>1.4E-3</v>
      </c>
      <c r="G17" s="57" t="s">
        <v>42</v>
      </c>
      <c r="H17" s="57" t="s">
        <v>40</v>
      </c>
      <c r="I17" s="58">
        <f>F$12*0.76</f>
        <v>1.0640000000000001E-3</v>
      </c>
      <c r="J17" s="59">
        <f t="shared" si="2"/>
        <v>0.76</v>
      </c>
      <c r="K17" s="60">
        <f t="shared" si="0"/>
        <v>4.5257337303275203E-3</v>
      </c>
      <c r="L17" s="61">
        <f>K17*1000000</f>
        <v>4525.7337303275208</v>
      </c>
      <c r="M17" s="103"/>
      <c r="N17" s="10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</row>
    <row r="18" spans="1:511" s="54" customFormat="1" ht="13.7" customHeight="1" x14ac:dyDescent="0.15">
      <c r="A18" s="56"/>
      <c r="B18" s="125"/>
      <c r="C18" s="143"/>
      <c r="D18" s="128"/>
      <c r="E18" s="128"/>
      <c r="F18" s="131"/>
      <c r="G18" s="62" t="s">
        <v>49</v>
      </c>
      <c r="H18" s="63" t="s">
        <v>11</v>
      </c>
      <c r="I18" s="64">
        <f>F$12*0.15</f>
        <v>2.0999999999999998E-4</v>
      </c>
      <c r="J18" s="65">
        <f t="shared" si="2"/>
        <v>0.15</v>
      </c>
      <c r="K18" s="66">
        <f t="shared" si="0"/>
        <v>8.9323692045937891E-4</v>
      </c>
      <c r="L18" s="67">
        <f>K18*1000000</f>
        <v>893.23692045937889</v>
      </c>
      <c r="M18" s="103"/>
      <c r="N18" s="10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</row>
    <row r="19" spans="1:511" s="54" customFormat="1" ht="13.7" customHeight="1" x14ac:dyDescent="0.15">
      <c r="A19" s="56"/>
      <c r="B19" s="125"/>
      <c r="C19" s="143"/>
      <c r="D19" s="128"/>
      <c r="E19" s="128"/>
      <c r="F19" s="131"/>
      <c r="G19" s="62" t="s">
        <v>62</v>
      </c>
      <c r="H19" s="63" t="s">
        <v>11</v>
      </c>
      <c r="I19" s="64">
        <f>F$12*0.03</f>
        <v>4.1999999999999998E-5</v>
      </c>
      <c r="J19" s="65">
        <f t="shared" si="2"/>
        <v>0.03</v>
      </c>
      <c r="K19" s="66">
        <f t="shared" si="0"/>
        <v>1.7864738409187578E-4</v>
      </c>
      <c r="L19" s="67">
        <f>K19*1000000</f>
        <v>178.64738409187578</v>
      </c>
      <c r="M19" s="103"/>
      <c r="N19" s="10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</row>
    <row r="20" spans="1:511" s="54" customFormat="1" x14ac:dyDescent="0.15">
      <c r="A20" s="56"/>
      <c r="B20" s="126"/>
      <c r="C20" s="143"/>
      <c r="D20" s="129"/>
      <c r="E20" s="129"/>
      <c r="F20" s="132"/>
      <c r="G20" s="63" t="s">
        <v>72</v>
      </c>
      <c r="H20" s="63" t="s">
        <v>11</v>
      </c>
      <c r="I20" s="64">
        <f>F$12*0.03</f>
        <v>4.1999999999999998E-5</v>
      </c>
      <c r="J20" s="65">
        <f t="shared" si="2"/>
        <v>0.03</v>
      </c>
      <c r="K20" s="66">
        <f t="shared" si="0"/>
        <v>1.7864738409187578E-4</v>
      </c>
      <c r="L20" s="67">
        <f>K20*1000000</f>
        <v>178.64738409187578</v>
      </c>
      <c r="M20" s="103"/>
      <c r="N20" s="10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</row>
    <row r="21" spans="1:511" s="54" customFormat="1" ht="15.75" thickBot="1" x14ac:dyDescent="0.2">
      <c r="A21" s="56"/>
      <c r="B21" s="126"/>
      <c r="C21" s="143"/>
      <c r="D21" s="129"/>
      <c r="E21" s="129"/>
      <c r="F21" s="132"/>
      <c r="G21" s="63" t="s">
        <v>73</v>
      </c>
      <c r="H21" s="63" t="s">
        <v>11</v>
      </c>
      <c r="I21" s="64">
        <f>F$12*0.03</f>
        <v>4.1999999999999998E-5</v>
      </c>
      <c r="J21" s="65">
        <f t="shared" si="2"/>
        <v>0.03</v>
      </c>
      <c r="K21" s="66">
        <f t="shared" si="0"/>
        <v>1.7864738409187578E-4</v>
      </c>
      <c r="L21" s="67">
        <f>K21*1000000</f>
        <v>178.64738409187578</v>
      </c>
      <c r="M21" s="102"/>
      <c r="N21" s="10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</row>
    <row r="22" spans="1:511" ht="13.7" customHeight="1" x14ac:dyDescent="0.15">
      <c r="A22" s="56"/>
      <c r="B22" s="124">
        <v>3</v>
      </c>
      <c r="C22" s="142" t="s">
        <v>75</v>
      </c>
      <c r="D22" s="127" t="s">
        <v>39</v>
      </c>
      <c r="E22" s="127" t="s">
        <v>74</v>
      </c>
      <c r="F22" s="162">
        <v>1.1000000000000001E-3</v>
      </c>
      <c r="G22" s="57" t="s">
        <v>76</v>
      </c>
      <c r="H22" s="57" t="s">
        <v>78</v>
      </c>
      <c r="I22" s="58">
        <f>F$22*0.98</f>
        <v>1.078E-3</v>
      </c>
      <c r="J22" s="59">
        <f>I22/F$22</f>
        <v>0.97999999999999987</v>
      </c>
      <c r="K22" s="60">
        <f t="shared" si="0"/>
        <v>4.5852828583581454E-3</v>
      </c>
      <c r="L22" s="61">
        <f t="shared" si="1"/>
        <v>4585.2828583581449</v>
      </c>
      <c r="M22" s="101"/>
      <c r="N22" s="106"/>
    </row>
    <row r="23" spans="1:511" ht="15.75" thickBot="1" x14ac:dyDescent="0.2">
      <c r="A23" s="56"/>
      <c r="B23" s="167"/>
      <c r="C23" s="148"/>
      <c r="D23" s="146"/>
      <c r="E23" s="146"/>
      <c r="F23" s="163"/>
      <c r="G23" s="68" t="s">
        <v>77</v>
      </c>
      <c r="H23" s="69">
        <v>2023568</v>
      </c>
      <c r="I23" s="70">
        <f>F$22*0.02</f>
        <v>2.2000000000000003E-5</v>
      </c>
      <c r="J23" s="71">
        <f>I23/F$22</f>
        <v>0.02</v>
      </c>
      <c r="K23" s="72">
        <f t="shared" si="0"/>
        <v>9.3577201190982577E-5</v>
      </c>
      <c r="L23" s="73">
        <f t="shared" si="1"/>
        <v>93.577201190982578</v>
      </c>
      <c r="M23" s="102"/>
      <c r="N23" s="108"/>
    </row>
    <row r="24" spans="1:511" s="54" customFormat="1" x14ac:dyDescent="0.15">
      <c r="A24" s="56"/>
      <c r="B24" s="125">
        <v>4</v>
      </c>
      <c r="C24" s="142" t="s">
        <v>61</v>
      </c>
      <c r="D24" s="128" t="s">
        <v>22</v>
      </c>
      <c r="E24" s="128" t="s">
        <v>52</v>
      </c>
      <c r="F24" s="131">
        <v>0.1338</v>
      </c>
      <c r="G24" s="62" t="s">
        <v>53</v>
      </c>
      <c r="H24" s="74" t="s">
        <v>11</v>
      </c>
      <c r="I24" s="75">
        <f>F$24*0.05</f>
        <v>6.6900000000000006E-3</v>
      </c>
      <c r="J24" s="76">
        <f t="shared" ref="J24:J29" si="3">I24/F$24</f>
        <v>0.05</v>
      </c>
      <c r="K24" s="77">
        <f t="shared" si="0"/>
        <v>2.8455976180348789E-2</v>
      </c>
      <c r="L24" s="78">
        <f t="shared" si="1"/>
        <v>28455.976180348789</v>
      </c>
      <c r="M24" s="101"/>
      <c r="N24" s="10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</row>
    <row r="25" spans="1:511" s="54" customFormat="1" x14ac:dyDescent="0.15">
      <c r="A25" s="56"/>
      <c r="B25" s="126"/>
      <c r="C25" s="143"/>
      <c r="D25" s="129"/>
      <c r="E25" s="129"/>
      <c r="F25" s="132"/>
      <c r="G25" s="63" t="s">
        <v>54</v>
      </c>
      <c r="H25" s="79" t="s">
        <v>23</v>
      </c>
      <c r="I25" s="64">
        <f>F24*0.015</f>
        <v>2.0070000000000001E-3</v>
      </c>
      <c r="J25" s="65">
        <f t="shared" si="3"/>
        <v>1.5000000000000001E-2</v>
      </c>
      <c r="K25" s="66">
        <f t="shared" si="0"/>
        <v>8.5367928541046374E-3</v>
      </c>
      <c r="L25" s="67">
        <f t="shared" si="1"/>
        <v>8536.7928541046367</v>
      </c>
      <c r="M25" s="103"/>
      <c r="N25" s="10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</row>
    <row r="26" spans="1:511" s="54" customFormat="1" x14ac:dyDescent="0.15">
      <c r="A26" s="56"/>
      <c r="B26" s="126"/>
      <c r="C26" s="143"/>
      <c r="D26" s="129"/>
      <c r="E26" s="129"/>
      <c r="F26" s="132"/>
      <c r="G26" s="63" t="s">
        <v>55</v>
      </c>
      <c r="H26" s="63" t="s">
        <v>56</v>
      </c>
      <c r="I26" s="64">
        <f>F$24*0.05</f>
        <v>6.6900000000000006E-3</v>
      </c>
      <c r="J26" s="65">
        <f t="shared" si="3"/>
        <v>0.05</v>
      </c>
      <c r="K26" s="66">
        <f t="shared" si="0"/>
        <v>2.8455976180348789E-2</v>
      </c>
      <c r="L26" s="67">
        <f t="shared" si="1"/>
        <v>28455.976180348789</v>
      </c>
      <c r="M26" s="103"/>
      <c r="N26" s="10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</row>
    <row r="27" spans="1:511" s="54" customFormat="1" x14ac:dyDescent="0.15">
      <c r="A27" s="56"/>
      <c r="B27" s="126"/>
      <c r="C27" s="143"/>
      <c r="D27" s="129"/>
      <c r="E27" s="129"/>
      <c r="F27" s="132"/>
      <c r="G27" s="63" t="s">
        <v>57</v>
      </c>
      <c r="H27" s="79" t="s">
        <v>58</v>
      </c>
      <c r="I27" s="64">
        <f>F$24*0.05</f>
        <v>6.6900000000000006E-3</v>
      </c>
      <c r="J27" s="65">
        <f t="shared" si="3"/>
        <v>0.05</v>
      </c>
      <c r="K27" s="66">
        <f t="shared" si="0"/>
        <v>2.8455976180348789E-2</v>
      </c>
      <c r="L27" s="67">
        <f t="shared" si="1"/>
        <v>28455.976180348789</v>
      </c>
      <c r="M27" s="103"/>
      <c r="N27" s="10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</row>
    <row r="28" spans="1:511" s="54" customFormat="1" x14ac:dyDescent="0.15">
      <c r="A28" s="56"/>
      <c r="B28" s="126"/>
      <c r="C28" s="143"/>
      <c r="D28" s="129"/>
      <c r="E28" s="129"/>
      <c r="F28" s="132"/>
      <c r="G28" s="63" t="s">
        <v>34</v>
      </c>
      <c r="H28" s="63" t="s">
        <v>36</v>
      </c>
      <c r="I28" s="64">
        <f>F$24*0.003</f>
        <v>4.014E-4</v>
      </c>
      <c r="J28" s="65">
        <f t="shared" si="3"/>
        <v>3.0000000000000001E-3</v>
      </c>
      <c r="K28" s="66">
        <f t="shared" si="0"/>
        <v>1.7073585708209272E-3</v>
      </c>
      <c r="L28" s="67">
        <f t="shared" si="1"/>
        <v>1707.3585708209271</v>
      </c>
      <c r="M28" s="103"/>
      <c r="N28" s="10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</row>
    <row r="29" spans="1:511" s="54" customFormat="1" ht="15.75" thickBot="1" x14ac:dyDescent="0.2">
      <c r="A29" s="56"/>
      <c r="B29" s="164"/>
      <c r="C29" s="143"/>
      <c r="D29" s="165"/>
      <c r="E29" s="165"/>
      <c r="F29" s="166"/>
      <c r="G29" s="80" t="s">
        <v>59</v>
      </c>
      <c r="H29" s="81" t="s">
        <v>60</v>
      </c>
      <c r="I29" s="82">
        <f>F$24*0.832</f>
        <v>0.11132159999999999</v>
      </c>
      <c r="J29" s="83">
        <f t="shared" si="3"/>
        <v>0.83199999999999996</v>
      </c>
      <c r="K29" s="84">
        <f t="shared" si="0"/>
        <v>0.47350744364100378</v>
      </c>
      <c r="L29" s="85">
        <f t="shared" si="1"/>
        <v>473507.4436410038</v>
      </c>
      <c r="M29" s="102"/>
      <c r="N29" s="10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</row>
    <row r="30" spans="1:511" s="54" customFormat="1" x14ac:dyDescent="0.15">
      <c r="A30" s="56"/>
      <c r="B30" s="124">
        <v>5</v>
      </c>
      <c r="C30" s="142" t="s">
        <v>80</v>
      </c>
      <c r="D30" s="127" t="s">
        <v>24</v>
      </c>
      <c r="E30" s="127" t="s">
        <v>81</v>
      </c>
      <c r="F30" s="130">
        <f>0.091*0.9369</f>
        <v>8.5257899999999998E-2</v>
      </c>
      <c r="G30" s="86" t="s">
        <v>82</v>
      </c>
      <c r="H30" s="86" t="s">
        <v>31</v>
      </c>
      <c r="I30" s="87">
        <f>F30*0.25</f>
        <v>2.1314474999999999E-2</v>
      </c>
      <c r="J30" s="59">
        <f t="shared" ref="J30:J35" si="4">I30/F$30</f>
        <v>0.25</v>
      </c>
      <c r="K30" s="60">
        <f t="shared" si="0"/>
        <v>9.066131433432581E-2</v>
      </c>
      <c r="L30" s="61">
        <f t="shared" si="1"/>
        <v>90661.314334325813</v>
      </c>
      <c r="M30" s="101"/>
      <c r="N30" s="10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</row>
    <row r="31" spans="1:511" s="54" customFormat="1" x14ac:dyDescent="0.15">
      <c r="A31" s="56"/>
      <c r="B31" s="126"/>
      <c r="C31" s="143"/>
      <c r="D31" s="129"/>
      <c r="E31" s="129"/>
      <c r="F31" s="132"/>
      <c r="G31" s="88" t="s">
        <v>43</v>
      </c>
      <c r="H31" s="88" t="s">
        <v>20</v>
      </c>
      <c r="I31" s="89">
        <f>F$30*0.5</f>
        <v>4.2628949999999999E-2</v>
      </c>
      <c r="J31" s="65">
        <f t="shared" si="4"/>
        <v>0.5</v>
      </c>
      <c r="K31" s="66">
        <f t="shared" si="0"/>
        <v>0.18132262866865162</v>
      </c>
      <c r="L31" s="67">
        <f t="shared" si="1"/>
        <v>181322.62866865163</v>
      </c>
      <c r="M31" s="103"/>
      <c r="N31" s="10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</row>
    <row r="32" spans="1:511" s="54" customFormat="1" x14ac:dyDescent="0.15">
      <c r="A32" s="56"/>
      <c r="B32" s="126"/>
      <c r="C32" s="143"/>
      <c r="D32" s="129"/>
      <c r="E32" s="129"/>
      <c r="F32" s="132"/>
      <c r="G32" s="88" t="s">
        <v>83</v>
      </c>
      <c r="H32" s="88" t="s">
        <v>85</v>
      </c>
      <c r="I32" s="89">
        <f>F$30*0.05</f>
        <v>4.2628950000000001E-3</v>
      </c>
      <c r="J32" s="65">
        <f>I32/F$30</f>
        <v>0.05</v>
      </c>
      <c r="K32" s="66">
        <f t="shared" si="0"/>
        <v>1.8132262866865163E-2</v>
      </c>
      <c r="L32" s="67">
        <f>K32*1000000</f>
        <v>18132.262866865163</v>
      </c>
      <c r="M32" s="103"/>
      <c r="N32" s="10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</row>
    <row r="33" spans="1:511" s="54" customFormat="1" x14ac:dyDescent="0.15">
      <c r="A33" s="56"/>
      <c r="B33" s="126"/>
      <c r="C33" s="143"/>
      <c r="D33" s="129"/>
      <c r="E33" s="129"/>
      <c r="F33" s="132"/>
      <c r="G33" s="88" t="s">
        <v>84</v>
      </c>
      <c r="H33" s="88" t="s">
        <v>86</v>
      </c>
      <c r="I33" s="89">
        <f>F$30*0.05</f>
        <v>4.2628950000000001E-3</v>
      </c>
      <c r="J33" s="65">
        <f t="shared" si="4"/>
        <v>0.05</v>
      </c>
      <c r="K33" s="66">
        <f t="shared" si="0"/>
        <v>1.8132262866865163E-2</v>
      </c>
      <c r="L33" s="67">
        <f t="shared" si="1"/>
        <v>18132.262866865163</v>
      </c>
      <c r="M33" s="103"/>
      <c r="N33" s="10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</row>
    <row r="34" spans="1:511" s="54" customFormat="1" x14ac:dyDescent="0.15">
      <c r="A34" s="56"/>
      <c r="B34" s="126"/>
      <c r="C34" s="143"/>
      <c r="D34" s="145"/>
      <c r="E34" s="145"/>
      <c r="F34" s="132"/>
      <c r="G34" s="88" t="s">
        <v>44</v>
      </c>
      <c r="H34" s="88" t="s">
        <v>87</v>
      </c>
      <c r="I34" s="89">
        <f>F$30*0.05</f>
        <v>4.2628950000000001E-3</v>
      </c>
      <c r="J34" s="65">
        <f t="shared" si="4"/>
        <v>0.05</v>
      </c>
      <c r="K34" s="66">
        <f t="shared" si="0"/>
        <v>1.8132262866865163E-2</v>
      </c>
      <c r="L34" s="67">
        <f t="shared" si="1"/>
        <v>18132.262866865163</v>
      </c>
      <c r="M34" s="103"/>
      <c r="N34" s="10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</row>
    <row r="35" spans="1:511" s="54" customFormat="1" ht="15" customHeight="1" thickBot="1" x14ac:dyDescent="0.25">
      <c r="A35" s="56"/>
      <c r="B35" s="144"/>
      <c r="C35" s="148"/>
      <c r="D35" s="146"/>
      <c r="E35" s="146"/>
      <c r="F35" s="147"/>
      <c r="G35" s="90" t="s">
        <v>30</v>
      </c>
      <c r="H35" s="91" t="s">
        <v>88</v>
      </c>
      <c r="I35" s="92">
        <f>F30*0.1</f>
        <v>8.5257900000000001E-3</v>
      </c>
      <c r="J35" s="71">
        <f t="shared" si="4"/>
        <v>0.1</v>
      </c>
      <c r="K35" s="72">
        <f t="shared" si="0"/>
        <v>3.6264525733730325E-2</v>
      </c>
      <c r="L35" s="73">
        <f t="shared" si="1"/>
        <v>36264.525733730326</v>
      </c>
      <c r="M35" s="102"/>
      <c r="N35" s="10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</row>
    <row r="36" spans="1:511" s="54" customFormat="1" x14ac:dyDescent="0.15">
      <c r="A36" s="56"/>
      <c r="B36" s="125">
        <v>6</v>
      </c>
      <c r="C36" s="142" t="s">
        <v>37</v>
      </c>
      <c r="D36" s="128" t="s">
        <v>25</v>
      </c>
      <c r="E36" s="128" t="s">
        <v>41</v>
      </c>
      <c r="F36" s="131">
        <f>0.091*0.059</f>
        <v>5.3689999999999996E-3</v>
      </c>
      <c r="G36" s="93" t="s">
        <v>91</v>
      </c>
      <c r="H36" s="94" t="s">
        <v>92</v>
      </c>
      <c r="I36" s="95">
        <f>F$36*J36</f>
        <v>2.1475999999999998E-4</v>
      </c>
      <c r="J36" s="76">
        <v>0.04</v>
      </c>
      <c r="K36" s="77">
        <f t="shared" si="0"/>
        <v>9.1348362398979146E-4</v>
      </c>
      <c r="L36" s="78">
        <f t="shared" si="1"/>
        <v>913.48362398979145</v>
      </c>
      <c r="M36" s="101"/>
      <c r="N36" s="106"/>
      <c r="O36" s="5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</row>
    <row r="37" spans="1:511" s="54" customFormat="1" ht="14.25" customHeight="1" x14ac:dyDescent="0.15">
      <c r="A37" s="56"/>
      <c r="B37" s="126"/>
      <c r="C37" s="143"/>
      <c r="D37" s="129"/>
      <c r="E37" s="129"/>
      <c r="F37" s="132"/>
      <c r="G37" s="96" t="s">
        <v>93</v>
      </c>
      <c r="H37" s="97" t="s">
        <v>94</v>
      </c>
      <c r="I37" s="95">
        <f t="shared" ref="I37:I42" si="5">F$36*J37</f>
        <v>2.1475999999999998E-4</v>
      </c>
      <c r="J37" s="65">
        <v>0.04</v>
      </c>
      <c r="K37" s="66">
        <f t="shared" si="0"/>
        <v>9.1348362398979146E-4</v>
      </c>
      <c r="L37" s="67">
        <f t="shared" si="1"/>
        <v>913.48362398979145</v>
      </c>
      <c r="M37" s="103"/>
      <c r="N37" s="10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</row>
    <row r="38" spans="1:511" s="54" customFormat="1" x14ac:dyDescent="0.15">
      <c r="A38" s="56"/>
      <c r="B38" s="126"/>
      <c r="C38" s="143"/>
      <c r="D38" s="129"/>
      <c r="E38" s="129"/>
      <c r="F38" s="132"/>
      <c r="G38" s="96" t="s">
        <v>95</v>
      </c>
      <c r="H38" s="97" t="s">
        <v>32</v>
      </c>
      <c r="I38" s="95">
        <f t="shared" si="5"/>
        <v>2.4697399999999998E-3</v>
      </c>
      <c r="J38" s="65">
        <v>0.46</v>
      </c>
      <c r="K38" s="66">
        <f t="shared" si="0"/>
        <v>1.0505061675882603E-2</v>
      </c>
      <c r="L38" s="67">
        <f t="shared" si="1"/>
        <v>10505.061675882604</v>
      </c>
      <c r="M38" s="103"/>
      <c r="N38" s="10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</row>
    <row r="39" spans="1:511" s="54" customFormat="1" ht="14.25" customHeight="1" x14ac:dyDescent="0.15">
      <c r="A39" s="56"/>
      <c r="B39" s="126"/>
      <c r="C39" s="143"/>
      <c r="D39" s="129"/>
      <c r="E39" s="129"/>
      <c r="F39" s="132"/>
      <c r="G39" s="96" t="s">
        <v>96</v>
      </c>
      <c r="H39" s="97" t="s">
        <v>33</v>
      </c>
      <c r="I39" s="95">
        <f t="shared" si="5"/>
        <v>5.3689999999999996E-5</v>
      </c>
      <c r="J39" s="65">
        <v>0.01</v>
      </c>
      <c r="K39" s="66">
        <f t="shared" si="0"/>
        <v>2.2837090599744786E-4</v>
      </c>
      <c r="L39" s="67">
        <f t="shared" si="1"/>
        <v>228.37090599744786</v>
      </c>
      <c r="M39" s="103"/>
      <c r="N39" s="10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</row>
    <row r="40" spans="1:511" s="54" customFormat="1" ht="14.25" customHeight="1" x14ac:dyDescent="0.15">
      <c r="A40" s="56"/>
      <c r="B40" s="126"/>
      <c r="C40" s="143"/>
      <c r="D40" s="129"/>
      <c r="E40" s="129"/>
      <c r="F40" s="132"/>
      <c r="G40" s="96" t="s">
        <v>97</v>
      </c>
      <c r="H40" s="97" t="s">
        <v>98</v>
      </c>
      <c r="I40" s="95">
        <f t="shared" si="5"/>
        <v>1.2885599999999998E-3</v>
      </c>
      <c r="J40" s="65">
        <v>0.24</v>
      </c>
      <c r="K40" s="66">
        <f t="shared" si="0"/>
        <v>5.4809017439387481E-3</v>
      </c>
      <c r="L40" s="67">
        <f t="shared" si="1"/>
        <v>5480.901743938748</v>
      </c>
      <c r="M40" s="103"/>
      <c r="N40" s="10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</row>
    <row r="41" spans="1:511" s="54" customFormat="1" ht="14.25" customHeight="1" x14ac:dyDescent="0.15">
      <c r="A41" s="56"/>
      <c r="B41" s="126"/>
      <c r="C41" s="143"/>
      <c r="D41" s="129"/>
      <c r="E41" s="129"/>
      <c r="F41" s="132"/>
      <c r="G41" s="96" t="s">
        <v>99</v>
      </c>
      <c r="H41" s="97" t="s">
        <v>94</v>
      </c>
      <c r="I41" s="95">
        <f t="shared" si="5"/>
        <v>6.442799999999999E-4</v>
      </c>
      <c r="J41" s="65">
        <v>0.12</v>
      </c>
      <c r="K41" s="66">
        <f t="shared" si="0"/>
        <v>2.7404508719693741E-3</v>
      </c>
      <c r="L41" s="67">
        <f t="shared" si="1"/>
        <v>2740.450871969374</v>
      </c>
      <c r="M41" s="103"/>
      <c r="N41" s="10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</row>
    <row r="42" spans="1:511" s="54" customFormat="1" ht="14.25" customHeight="1" thickBot="1" x14ac:dyDescent="0.2">
      <c r="A42" s="56"/>
      <c r="B42" s="126"/>
      <c r="C42" s="143"/>
      <c r="D42" s="129"/>
      <c r="E42" s="129"/>
      <c r="F42" s="132"/>
      <c r="G42" s="96" t="s">
        <v>99</v>
      </c>
      <c r="H42" s="97" t="s">
        <v>100</v>
      </c>
      <c r="I42" s="95">
        <f t="shared" si="5"/>
        <v>4.8320999999999998E-4</v>
      </c>
      <c r="J42" s="65">
        <v>0.09</v>
      </c>
      <c r="K42" s="66">
        <f t="shared" si="0"/>
        <v>2.0553381539770311E-3</v>
      </c>
      <c r="L42" s="67">
        <f t="shared" si="1"/>
        <v>2055.3381539770312</v>
      </c>
      <c r="M42" s="103"/>
      <c r="N42" s="10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</row>
    <row r="43" spans="1:511" ht="13.7" customHeight="1" thickBot="1" x14ac:dyDescent="0.2">
      <c r="B43" s="152">
        <v>7</v>
      </c>
      <c r="C43" s="160" t="s">
        <v>79</v>
      </c>
      <c r="D43" s="154" t="s">
        <v>26</v>
      </c>
      <c r="E43" s="156" t="s">
        <v>27</v>
      </c>
      <c r="F43" s="158">
        <f>0.091*0.0041</f>
        <v>3.7310000000000002E-4</v>
      </c>
      <c r="G43" s="25" t="s">
        <v>28</v>
      </c>
      <c r="H43" s="25" t="s">
        <v>0</v>
      </c>
      <c r="I43" s="48">
        <f>F43*0.1268</f>
        <v>4.7309080000000003E-5</v>
      </c>
      <c r="J43" s="26">
        <f>I43/F$43</f>
        <v>0.1268</v>
      </c>
      <c r="K43" s="27">
        <f t="shared" si="0"/>
        <v>2.0122960442364951E-4</v>
      </c>
      <c r="L43" s="28">
        <f t="shared" si="1"/>
        <v>201.2296044236495</v>
      </c>
      <c r="M43" s="52"/>
      <c r="N43" s="53"/>
    </row>
    <row r="44" spans="1:511" ht="15.75" thickBot="1" x14ac:dyDescent="0.2">
      <c r="B44" s="153"/>
      <c r="C44" s="161"/>
      <c r="D44" s="155"/>
      <c r="E44" s="157"/>
      <c r="F44" s="159"/>
      <c r="G44" s="29" t="s">
        <v>21</v>
      </c>
      <c r="H44" s="29" t="s">
        <v>29</v>
      </c>
      <c r="I44" s="49">
        <f>F43*0.8732</f>
        <v>3.2579092000000002E-4</v>
      </c>
      <c r="J44" s="30">
        <f>I44/F$43</f>
        <v>0.87319999999999998</v>
      </c>
      <c r="K44" s="31">
        <f t="shared" si="0"/>
        <v>1.385754657592514E-3</v>
      </c>
      <c r="L44" s="32">
        <f t="shared" si="1"/>
        <v>1385.7546575925139</v>
      </c>
      <c r="M44" s="52"/>
      <c r="N44" s="51"/>
    </row>
    <row r="45" spans="1:511" ht="15.75" thickBot="1" x14ac:dyDescent="0.25">
      <c r="B45" s="149" t="s">
        <v>7</v>
      </c>
      <c r="C45" s="150"/>
      <c r="D45" s="151"/>
      <c r="E45" s="151"/>
      <c r="F45" s="34">
        <f>SUM(F10:F44)</f>
        <v>0.2351</v>
      </c>
      <c r="G45" s="4"/>
      <c r="H45" s="35"/>
      <c r="I45" s="36"/>
      <c r="J45" s="35"/>
      <c r="K45" s="37">
        <f>SUM(K10:K44)</f>
        <v>1.0000000000000002</v>
      </c>
      <c r="L45" s="50">
        <f>SUM(L10:L44)</f>
        <v>999999.99999999965</v>
      </c>
    </row>
    <row r="46" spans="1:511" x14ac:dyDescent="0.15">
      <c r="F46" s="33"/>
      <c r="G46" s="33"/>
    </row>
    <row r="47" spans="1:511" x14ac:dyDescent="0.15">
      <c r="F47" s="38"/>
    </row>
  </sheetData>
  <autoFilter ref="B7:N45" xr:uid="{2FBB8BFE-FF78-4389-B8D6-4AC6C7963840}"/>
  <mergeCells count="67">
    <mergeCell ref="B17:B21"/>
    <mergeCell ref="C17:C21"/>
    <mergeCell ref="D17:D21"/>
    <mergeCell ref="E17:E21"/>
    <mergeCell ref="F17:F21"/>
    <mergeCell ref="F22:F23"/>
    <mergeCell ref="B24:B29"/>
    <mergeCell ref="D24:D29"/>
    <mergeCell ref="E24:E29"/>
    <mergeCell ref="F24:F29"/>
    <mergeCell ref="C22:C23"/>
    <mergeCell ref="B22:B23"/>
    <mergeCell ref="D22:D23"/>
    <mergeCell ref="E22:E23"/>
    <mergeCell ref="B45:E45"/>
    <mergeCell ref="B36:B42"/>
    <mergeCell ref="D36:D42"/>
    <mergeCell ref="E36:E42"/>
    <mergeCell ref="F36:F42"/>
    <mergeCell ref="B43:B44"/>
    <mergeCell ref="D43:D44"/>
    <mergeCell ref="E43:E44"/>
    <mergeCell ref="F43:F44"/>
    <mergeCell ref="C36:C42"/>
    <mergeCell ref="C43:C44"/>
    <mergeCell ref="B30:B35"/>
    <mergeCell ref="D30:D35"/>
    <mergeCell ref="E30:E35"/>
    <mergeCell ref="F30:F35"/>
    <mergeCell ref="C24:C29"/>
    <mergeCell ref="C30:C35"/>
    <mergeCell ref="J7:J9"/>
    <mergeCell ref="K7:K9"/>
    <mergeCell ref="L7:L9"/>
    <mergeCell ref="B12:B16"/>
    <mergeCell ref="D12:D16"/>
    <mergeCell ref="E12:E16"/>
    <mergeCell ref="F12:F16"/>
    <mergeCell ref="B7:B9"/>
    <mergeCell ref="D7:D9"/>
    <mergeCell ref="E7:E9"/>
    <mergeCell ref="F7:F9"/>
    <mergeCell ref="G7:G9"/>
    <mergeCell ref="H7:H9"/>
    <mergeCell ref="I7:I9"/>
    <mergeCell ref="C7:C9"/>
    <mergeCell ref="C12:C16"/>
    <mergeCell ref="B3:D3"/>
    <mergeCell ref="E3:F3"/>
    <mergeCell ref="J3:K3"/>
    <mergeCell ref="B4:D4"/>
    <mergeCell ref="E4:F4"/>
    <mergeCell ref="J4:K4"/>
    <mergeCell ref="N7:N9"/>
    <mergeCell ref="M22:M23"/>
    <mergeCell ref="M24:M29"/>
    <mergeCell ref="M30:M35"/>
    <mergeCell ref="M36:M42"/>
    <mergeCell ref="N10:N11"/>
    <mergeCell ref="N12:N21"/>
    <mergeCell ref="N22:N23"/>
    <mergeCell ref="N24:N29"/>
    <mergeCell ref="N30:N35"/>
    <mergeCell ref="N36:N42"/>
    <mergeCell ref="M7:M9"/>
    <mergeCell ref="M12:M21"/>
    <mergeCell ref="M10:M11"/>
  </mergeCells>
  <phoneticPr fontId="4" type="noConversion"/>
  <conditionalFormatting sqref="G31:G34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1" r:id="rId4">
          <objectPr defaultSize="0" autoPict="0" r:id="rId5">
            <anchor moveWithCells="1">
              <from>
                <xdr:col>13</xdr:col>
                <xdr:colOff>228600</xdr:colOff>
                <xdr:row>21</xdr:row>
                <xdr:rowOff>28575</xdr:rowOff>
              </from>
              <to>
                <xdr:col>13</xdr:col>
                <xdr:colOff>657225</xdr:colOff>
                <xdr:row>22</xdr:row>
                <xdr:rowOff>161925</xdr:rowOff>
              </to>
            </anchor>
          </objectPr>
        </oleObject>
      </mc:Choice>
      <mc:Fallback>
        <oleObject progId="Acrobat Document" dvAspect="DVASPECT_ICON" shapeId="1031" r:id="rId4"/>
      </mc:Fallback>
    </mc:AlternateContent>
    <mc:AlternateContent xmlns:mc="http://schemas.openxmlformats.org/markup-compatibility/2006">
      <mc:Choice Requires="x14">
        <oleObject progId="Acrobat Document" dvAspect="DVASPECT_ICON" shapeId="1095" r:id="rId6">
          <objectPr defaultSize="0" autoPict="0" r:id="rId7">
            <anchor moveWithCells="1">
              <from>
                <xdr:col>13</xdr:col>
                <xdr:colOff>28575</xdr:colOff>
                <xdr:row>42</xdr:row>
                <xdr:rowOff>19050</xdr:rowOff>
              </from>
              <to>
                <xdr:col>13</xdr:col>
                <xdr:colOff>942975</xdr:colOff>
                <xdr:row>42</xdr:row>
                <xdr:rowOff>133350</xdr:rowOff>
              </to>
            </anchor>
          </objectPr>
        </oleObject>
      </mc:Choice>
      <mc:Fallback>
        <oleObject progId="Acrobat Document" dvAspect="DVASPECT_ICON" shapeId="1095" r:id="rId6"/>
      </mc:Fallback>
    </mc:AlternateContent>
    <mc:AlternateContent xmlns:mc="http://schemas.openxmlformats.org/markup-compatibility/2006">
      <mc:Choice Requires="x14">
        <oleObject progId="Acrobat Document" dvAspect="DVASPECT_ICON" shapeId="1097" r:id="rId8">
          <objectPr defaultSize="0" autoPict="0" r:id="rId9">
            <anchor moveWithCells="1">
              <from>
                <xdr:col>13</xdr:col>
                <xdr:colOff>19050</xdr:colOff>
                <xdr:row>43</xdr:row>
                <xdr:rowOff>28575</xdr:rowOff>
              </from>
              <to>
                <xdr:col>13</xdr:col>
                <xdr:colOff>933450</xdr:colOff>
                <xdr:row>43</xdr:row>
                <xdr:rowOff>171450</xdr:rowOff>
              </to>
            </anchor>
          </objectPr>
        </oleObject>
      </mc:Choice>
      <mc:Fallback>
        <oleObject progId="Acrobat Document" dvAspect="DVASPECT_ICON" shapeId="1097" r:id="rId8"/>
      </mc:Fallback>
    </mc:AlternateContent>
    <mc:AlternateContent xmlns:mc="http://schemas.openxmlformats.org/markup-compatibility/2006">
      <mc:Choice Requires="x14">
        <oleObject progId="Acrobat Document" dvAspect="DVASPECT_ICON" shapeId="1121" r:id="rId10">
          <objectPr defaultSize="0" autoPict="0" r:id="rId11">
            <anchor moveWithCells="1">
              <from>
                <xdr:col>13</xdr:col>
                <xdr:colOff>133350</xdr:colOff>
                <xdr:row>14</xdr:row>
                <xdr:rowOff>47625</xdr:rowOff>
              </from>
              <to>
                <xdr:col>13</xdr:col>
                <xdr:colOff>876300</xdr:colOff>
                <xdr:row>17</xdr:row>
                <xdr:rowOff>47625</xdr:rowOff>
              </to>
            </anchor>
          </objectPr>
        </oleObject>
      </mc:Choice>
      <mc:Fallback>
        <oleObject progId="Acrobat Document" dvAspect="DVASPECT_ICON" shapeId="1121" r:id="rId10"/>
      </mc:Fallback>
    </mc:AlternateContent>
    <mc:AlternateContent xmlns:mc="http://schemas.openxmlformats.org/markup-compatibility/2006">
      <mc:Choice Requires="x14">
        <oleObject progId="Acrobat Document" dvAspect="DVASPECT_ICON" shapeId="1122" r:id="rId12">
          <objectPr defaultSize="0" autoPict="0" r:id="rId13">
            <anchor moveWithCells="1">
              <from>
                <xdr:col>13</xdr:col>
                <xdr:colOff>114300</xdr:colOff>
                <xdr:row>24</xdr:row>
                <xdr:rowOff>85725</xdr:rowOff>
              </from>
              <to>
                <xdr:col>13</xdr:col>
                <xdr:colOff>857250</xdr:colOff>
                <xdr:row>27</xdr:row>
                <xdr:rowOff>76200</xdr:rowOff>
              </to>
            </anchor>
          </objectPr>
        </oleObject>
      </mc:Choice>
      <mc:Fallback>
        <oleObject progId="Acrobat Document" dvAspect="DVASPECT_ICON" shapeId="1122" r:id="rId12"/>
      </mc:Fallback>
    </mc:AlternateContent>
    <mc:AlternateContent xmlns:mc="http://schemas.openxmlformats.org/markup-compatibility/2006">
      <mc:Choice Requires="x14">
        <oleObject progId="포장기 셸 개체" dvAspect="DVASPECT_ICON" shapeId="1129" r:id="rId14">
          <objectPr defaultSize="0" autoPict="0" r:id="rId15">
            <anchor moveWithCells="1">
              <from>
                <xdr:col>12</xdr:col>
                <xdr:colOff>142875</xdr:colOff>
                <xdr:row>30</xdr:row>
                <xdr:rowOff>133350</xdr:rowOff>
              </from>
              <to>
                <xdr:col>12</xdr:col>
                <xdr:colOff>923925</xdr:colOff>
                <xdr:row>33</xdr:row>
                <xdr:rowOff>114300</xdr:rowOff>
              </to>
            </anchor>
          </objectPr>
        </oleObject>
      </mc:Choice>
      <mc:Fallback>
        <oleObject progId="포장기 셸 개체" dvAspect="DVASPECT_ICON" shapeId="1129" r:id="rId14"/>
      </mc:Fallback>
    </mc:AlternateContent>
    <mc:AlternateContent xmlns:mc="http://schemas.openxmlformats.org/markup-compatibility/2006">
      <mc:Choice Requires="x14">
        <oleObject progId="Acrobat Document" dvAspect="DVASPECT_ICON" shapeId="1130" r:id="rId16">
          <objectPr defaultSize="0" autoPict="0" r:id="rId17">
            <anchor moveWithCells="1">
              <from>
                <xdr:col>13</xdr:col>
                <xdr:colOff>133350</xdr:colOff>
                <xdr:row>30</xdr:row>
                <xdr:rowOff>133350</xdr:rowOff>
              </from>
              <to>
                <xdr:col>13</xdr:col>
                <xdr:colOff>866775</xdr:colOff>
                <xdr:row>33</xdr:row>
                <xdr:rowOff>123825</xdr:rowOff>
              </to>
            </anchor>
          </objectPr>
        </oleObject>
      </mc:Choice>
      <mc:Fallback>
        <oleObject progId="Acrobat Document" dvAspect="DVASPECT_ICON" shapeId="1130" r:id="rId16"/>
      </mc:Fallback>
    </mc:AlternateContent>
    <mc:AlternateContent xmlns:mc="http://schemas.openxmlformats.org/markup-compatibility/2006">
      <mc:Choice Requires="x14">
        <oleObject progId="포장기 셸 개체" dvAspect="DVASPECT_ICON" shapeId="1131" r:id="rId18">
          <objectPr defaultSize="0" autoPict="0" r:id="rId19">
            <anchor moveWithCells="1">
              <from>
                <xdr:col>12</xdr:col>
                <xdr:colOff>133350</xdr:colOff>
                <xdr:row>36</xdr:row>
                <xdr:rowOff>104775</xdr:rowOff>
              </from>
              <to>
                <xdr:col>12</xdr:col>
                <xdr:colOff>904875</xdr:colOff>
                <xdr:row>39</xdr:row>
                <xdr:rowOff>114300</xdr:rowOff>
              </to>
            </anchor>
          </objectPr>
        </oleObject>
      </mc:Choice>
      <mc:Fallback>
        <oleObject progId="포장기 셸 개체" dvAspect="DVASPECT_ICON" shapeId="1131" r:id="rId18"/>
      </mc:Fallback>
    </mc:AlternateContent>
    <mc:AlternateContent xmlns:mc="http://schemas.openxmlformats.org/markup-compatibility/2006">
      <mc:Choice Requires="x14">
        <oleObject progId="Acrobat Document" dvAspect="DVASPECT_ICON" shapeId="1132" r:id="rId20">
          <objectPr defaultSize="0" autoPict="0" r:id="rId21">
            <anchor moveWithCells="1">
              <from>
                <xdr:col>13</xdr:col>
                <xdr:colOff>104775</xdr:colOff>
                <xdr:row>36</xdr:row>
                <xdr:rowOff>85725</xdr:rowOff>
              </from>
              <to>
                <xdr:col>13</xdr:col>
                <xdr:colOff>847725</xdr:colOff>
                <xdr:row>39</xdr:row>
                <xdr:rowOff>95250</xdr:rowOff>
              </to>
            </anchor>
          </objectPr>
        </oleObject>
      </mc:Choice>
      <mc:Fallback>
        <oleObject progId="Acrobat Document" dvAspect="DVASPECT_ICON" shapeId="1132" r:id="rId20"/>
      </mc:Fallback>
    </mc:AlternateContent>
    <mc:AlternateContent xmlns:mc="http://schemas.openxmlformats.org/markup-compatibility/2006">
      <mc:Choice Requires="x14">
        <oleObject progId="Acrobat Document" dvAspect="DVASPECT_ICON" shapeId="1133" r:id="rId22">
          <objectPr defaultSize="0" autoPict="0" r:id="rId23">
            <anchor moveWithCells="1">
              <from>
                <xdr:col>12</xdr:col>
                <xdr:colOff>371475</xdr:colOff>
                <xdr:row>43</xdr:row>
                <xdr:rowOff>0</xdr:rowOff>
              </from>
              <to>
                <xdr:col>12</xdr:col>
                <xdr:colOff>619125</xdr:colOff>
                <xdr:row>44</xdr:row>
                <xdr:rowOff>0</xdr:rowOff>
              </to>
            </anchor>
          </objectPr>
        </oleObject>
      </mc:Choice>
      <mc:Fallback>
        <oleObject progId="Acrobat Document" dvAspect="DVASPECT_ICON" shapeId="1133" r:id="rId22"/>
      </mc:Fallback>
    </mc:AlternateContent>
    <mc:AlternateContent xmlns:mc="http://schemas.openxmlformats.org/markup-compatibility/2006">
      <mc:Choice Requires="x14">
        <oleObject progId="Acrobat Document" dvAspect="DVASPECT_ICON" shapeId="1134" r:id="rId24">
          <objectPr defaultSize="0" autoPict="0" r:id="rId25">
            <anchor moveWithCells="1">
              <from>
                <xdr:col>12</xdr:col>
                <xdr:colOff>180975</xdr:colOff>
                <xdr:row>24</xdr:row>
                <xdr:rowOff>66675</xdr:rowOff>
              </from>
              <to>
                <xdr:col>12</xdr:col>
                <xdr:colOff>866775</xdr:colOff>
                <xdr:row>27</xdr:row>
                <xdr:rowOff>76200</xdr:rowOff>
              </to>
            </anchor>
          </objectPr>
        </oleObject>
      </mc:Choice>
      <mc:Fallback>
        <oleObject progId="Acrobat Document" dvAspect="DVASPECT_ICON" shapeId="1134" r:id="rId24"/>
      </mc:Fallback>
    </mc:AlternateContent>
    <mc:AlternateContent xmlns:mc="http://schemas.openxmlformats.org/markup-compatibility/2006">
      <mc:Choice Requires="x14">
        <oleObject progId="Acrobat Document" dvAspect="DVASPECT_ICON" shapeId="1135" r:id="rId26">
          <objectPr defaultSize="0" autoPict="0" r:id="rId27">
            <anchor moveWithCells="1">
              <from>
                <xdr:col>12</xdr:col>
                <xdr:colOff>342900</xdr:colOff>
                <xdr:row>21</xdr:row>
                <xdr:rowOff>47625</xdr:rowOff>
              </from>
              <to>
                <xdr:col>12</xdr:col>
                <xdr:colOff>685800</xdr:colOff>
                <xdr:row>22</xdr:row>
                <xdr:rowOff>161925</xdr:rowOff>
              </to>
            </anchor>
          </objectPr>
        </oleObject>
      </mc:Choice>
      <mc:Fallback>
        <oleObject progId="Acrobat Document" dvAspect="DVASPECT_ICON" shapeId="1135" r:id="rId26"/>
      </mc:Fallback>
    </mc:AlternateContent>
    <mc:AlternateContent xmlns:mc="http://schemas.openxmlformats.org/markup-compatibility/2006">
      <mc:Choice Requires="x14">
        <oleObject progId="Acrobat Document" dvAspect="DVASPECT_ICON" shapeId="1136" r:id="rId28">
          <objectPr defaultSize="0" autoPict="0" r:id="rId29">
            <anchor moveWithCells="1">
              <from>
                <xdr:col>12</xdr:col>
                <xdr:colOff>390525</xdr:colOff>
                <xdr:row>41</xdr:row>
                <xdr:rowOff>152400</xdr:rowOff>
              </from>
              <to>
                <xdr:col>12</xdr:col>
                <xdr:colOff>609600</xdr:colOff>
                <xdr:row>42</xdr:row>
                <xdr:rowOff>152400</xdr:rowOff>
              </to>
            </anchor>
          </objectPr>
        </oleObject>
      </mc:Choice>
      <mc:Fallback>
        <oleObject progId="Acrobat Document" dvAspect="DVASPECT_ICON" shapeId="1136" r:id="rId28"/>
      </mc:Fallback>
    </mc:AlternateContent>
    <mc:AlternateContent xmlns:mc="http://schemas.openxmlformats.org/markup-compatibility/2006">
      <mc:Choice Requires="x14">
        <oleObject progId="포장기 셸 개체" dvAspect="DVASPECT_ICON" shapeId="1137" r:id="rId30">
          <objectPr defaultSize="0" autoPict="0" r:id="rId31">
            <anchor moveWithCells="1">
              <from>
                <xdr:col>12</xdr:col>
                <xdr:colOff>152400</xdr:colOff>
                <xdr:row>14</xdr:row>
                <xdr:rowOff>47625</xdr:rowOff>
              </from>
              <to>
                <xdr:col>12</xdr:col>
                <xdr:colOff>885825</xdr:colOff>
                <xdr:row>17</xdr:row>
                <xdr:rowOff>38100</xdr:rowOff>
              </to>
            </anchor>
          </objectPr>
        </oleObject>
      </mc:Choice>
      <mc:Fallback>
        <oleObject progId="포장기 셸 개체" dvAspect="DVASPECT_ICON" shapeId="1137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XS1-L02A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User</cp:lastModifiedBy>
  <dcterms:created xsi:type="dcterms:W3CDTF">2009-10-26T23:12:38Z</dcterms:created>
  <dcterms:modified xsi:type="dcterms:W3CDTF">2023-06-28T00:35:27Z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2023-06-29</vt:lpwstr>
  </property>
  <property pid="7" fmtid="{D5CDD505-2E9C-101B-9397-08002B2CF9AE}" name="CogniDox_Partnum">
    <vt:lpwstr>XM-003632-UN</vt:lpwstr>
  </property>
  <property pid="8" fmtid="{D5CDD505-2E9C-101B-9397-08002B2CF9AE}" name="CogniDox_Version">
    <vt:lpwstr>12</vt:lpwstr>
  </property>
  <property pid="9" fmtid="{D5CDD505-2E9C-101B-9397-08002B2CF9AE}" name="CogniDoxKey_Value">
    <vt:lpwstr>2J7fAmfQ4kVaUpGmxopRGGrWsc0</vt:lpwstr>
  </property>
  <property pid="11" fmtid="{D5CDD505-2E9C-101B-9397-08002B2CF9AE}" name="CogniDox_Title">
    <vt:lpwstr>QF124 L-Series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